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All DMV EMPLOYEES\Driver License Statistical Reports\2021\Annual\"/>
    </mc:Choice>
  </mc:AlternateContent>
  <xr:revisionPtr revIDLastSave="0" documentId="8_{65DA427A-2FFD-4652-99C5-D139F4E50B3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0 Drivers by County" sheetId="1" r:id="rId1"/>
    <sheet name="2020 Driver &amp; Permits by County" sheetId="2" r:id="rId2"/>
  </sheets>
  <definedNames>
    <definedName name="_xlnm.Print_Area" localSheetId="1">'2020 Driver &amp; Permits by County'!$A$1:$I$53</definedName>
    <definedName name="_xlnm.Print_Area" localSheetId="0">'2020 Drivers by County'!$A$1:$E$52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B42" i="1"/>
  <c r="B7" i="1"/>
  <c r="E17" i="1"/>
  <c r="E43" i="1"/>
  <c r="E15" i="1"/>
  <c r="E14" i="1"/>
  <c r="B9" i="1"/>
  <c r="B8" i="1"/>
  <c r="E49" i="1"/>
  <c r="B40" i="1"/>
  <c r="E9" i="1"/>
  <c r="E32" i="1"/>
  <c r="E40" i="1"/>
  <c r="B47" i="1"/>
  <c r="B29" i="1"/>
  <c r="B39" i="1"/>
  <c r="B33" i="1"/>
  <c r="B13" i="1"/>
  <c r="E25" i="1"/>
  <c r="B41" i="1"/>
  <c r="B19" i="1"/>
  <c r="E10" i="1"/>
  <c r="B26" i="1"/>
  <c r="B27" i="1"/>
  <c r="E8" i="1"/>
  <c r="B48" i="1"/>
  <c r="B20" i="1"/>
  <c r="B11" i="1"/>
  <c r="E19" i="1"/>
  <c r="B12" i="1"/>
  <c r="B43" i="1"/>
  <c r="E38" i="1"/>
  <c r="B36" i="1"/>
  <c r="E34" i="1"/>
  <c r="E20" i="1"/>
  <c r="E6" i="1"/>
  <c r="E39" i="1"/>
  <c r="E44" i="1"/>
  <c r="E24" i="1"/>
  <c r="E41" i="1"/>
  <c r="E7" i="1"/>
  <c r="B46" i="1"/>
  <c r="B35" i="1"/>
  <c r="B51" i="1"/>
  <c r="E30" i="1"/>
  <c r="E45" i="1"/>
  <c r="E18" i="1"/>
  <c r="E48" i="1"/>
  <c r="E21" i="1"/>
  <c r="B23" i="1"/>
  <c r="E22" i="1"/>
  <c r="E29" i="1"/>
  <c r="E27" i="1"/>
  <c r="B21" i="1"/>
  <c r="B37" i="1"/>
  <c r="E26" i="1"/>
  <c r="B49" i="1"/>
  <c r="B30" i="1"/>
  <c r="B34" i="1"/>
  <c r="E5" i="1"/>
  <c r="E42" i="1"/>
  <c r="B15" i="1"/>
  <c r="B22" i="1"/>
  <c r="E46" i="1"/>
  <c r="B45" i="1"/>
  <c r="E47" i="1"/>
  <c r="B6" i="1"/>
  <c r="B16" i="1"/>
  <c r="B24" i="1"/>
  <c r="B10" i="1"/>
  <c r="E33" i="1"/>
  <c r="E36" i="1"/>
  <c r="B17" i="1"/>
  <c r="E31" i="1"/>
  <c r="B28" i="1"/>
  <c r="E50" i="1"/>
  <c r="E37" i="1"/>
  <c r="E13" i="1"/>
  <c r="B5" i="1"/>
  <c r="B18" i="1"/>
  <c r="E11" i="1"/>
  <c r="E23" i="1"/>
  <c r="E28" i="1"/>
  <c r="B14" i="1"/>
  <c r="B44" i="1"/>
  <c r="E16" i="1"/>
  <c r="E35" i="1"/>
  <c r="B31" i="1"/>
  <c r="B25" i="1"/>
  <c r="B38" i="1"/>
  <c r="E12" i="1"/>
  <c r="B32" i="1"/>
  <c r="H52" i="2" l="1"/>
  <c r="G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E51" i="1"/>
  <c r="I52" i="2" l="1"/>
</calcChain>
</file>

<file path=xl/sharedStrings.xml><?xml version="1.0" encoding="utf-8"?>
<sst xmlns="http://schemas.openxmlformats.org/spreadsheetml/2006/main" count="206" uniqueCount="104">
  <si>
    <t xml:space="preserve">        BY COUNTY</t>
  </si>
  <si>
    <t>County</t>
  </si>
  <si>
    <t>*Licensed
Drivers</t>
  </si>
  <si>
    <t>Total</t>
  </si>
  <si>
    <t>Adams</t>
  </si>
  <si>
    <t xml:space="preserve">Jefferson </t>
  </si>
  <si>
    <t>Antelope</t>
  </si>
  <si>
    <t>Johnson</t>
  </si>
  <si>
    <t>Arthur</t>
  </si>
  <si>
    <t>Kearney</t>
  </si>
  <si>
    <t>Banner</t>
  </si>
  <si>
    <t>Keith</t>
  </si>
  <si>
    <t>Blaine</t>
  </si>
  <si>
    <t>Keya Paha</t>
  </si>
  <si>
    <t>Boone</t>
  </si>
  <si>
    <t>Kimball</t>
  </si>
  <si>
    <t>Box Butte</t>
  </si>
  <si>
    <t>Knox</t>
  </si>
  <si>
    <t>Boyd</t>
  </si>
  <si>
    <t>Lancaster</t>
  </si>
  <si>
    <t>Brown</t>
  </si>
  <si>
    <t>Lincoln</t>
  </si>
  <si>
    <t>Buffalo</t>
  </si>
  <si>
    <t>Logan</t>
  </si>
  <si>
    <t>Burt</t>
  </si>
  <si>
    <t>Loup</t>
  </si>
  <si>
    <t>Butler</t>
  </si>
  <si>
    <t>Madison</t>
  </si>
  <si>
    <t>Cass</t>
  </si>
  <si>
    <t>McPherson</t>
  </si>
  <si>
    <t>Cedar</t>
  </si>
  <si>
    <t>Merrick</t>
  </si>
  <si>
    <t>Chase</t>
  </si>
  <si>
    <t>Morrill</t>
  </si>
  <si>
    <t>Cherry</t>
  </si>
  <si>
    <t>Nance</t>
  </si>
  <si>
    <t>Cheyenne</t>
  </si>
  <si>
    <t>Nemaha</t>
  </si>
  <si>
    <t>Clay</t>
  </si>
  <si>
    <t>Nuckolls</t>
  </si>
  <si>
    <t>Colfax</t>
  </si>
  <si>
    <t>Otoe</t>
  </si>
  <si>
    <t>Cuming</t>
  </si>
  <si>
    <t>Pawnee</t>
  </si>
  <si>
    <t>Custer</t>
  </si>
  <si>
    <t>Perkins</t>
  </si>
  <si>
    <t>Dakota</t>
  </si>
  <si>
    <t>Phelps</t>
  </si>
  <si>
    <t>Dawes</t>
  </si>
  <si>
    <t>Pierce</t>
  </si>
  <si>
    <t>Dawson</t>
  </si>
  <si>
    <t>Platte</t>
  </si>
  <si>
    <t>Deuel</t>
  </si>
  <si>
    <t>Polk</t>
  </si>
  <si>
    <t>Dixon</t>
  </si>
  <si>
    <t>Red Willow</t>
  </si>
  <si>
    <t>Dodge</t>
  </si>
  <si>
    <t>Richardson</t>
  </si>
  <si>
    <t>Douglas</t>
  </si>
  <si>
    <t>Rock</t>
  </si>
  <si>
    <t>Dundy</t>
  </si>
  <si>
    <t>Saline</t>
  </si>
  <si>
    <t>Fillmore</t>
  </si>
  <si>
    <t>Sarpy</t>
  </si>
  <si>
    <t>Franklin</t>
  </si>
  <si>
    <t>Saunders</t>
  </si>
  <si>
    <t>Frontier</t>
  </si>
  <si>
    <t>Scotts Bluff</t>
  </si>
  <si>
    <t>Furnas</t>
  </si>
  <si>
    <t>Seward</t>
  </si>
  <si>
    <t>Gage</t>
  </si>
  <si>
    <t>Sheridan</t>
  </si>
  <si>
    <t>Garden</t>
  </si>
  <si>
    <t>Sherman</t>
  </si>
  <si>
    <t>Garfield</t>
  </si>
  <si>
    <t>Sioux</t>
  </si>
  <si>
    <t>Gosper</t>
  </si>
  <si>
    <t>Stanton</t>
  </si>
  <si>
    <t>Grant</t>
  </si>
  <si>
    <t>Thayer</t>
  </si>
  <si>
    <t>Greeley</t>
  </si>
  <si>
    <t>Thomas</t>
  </si>
  <si>
    <t>Hall</t>
  </si>
  <si>
    <t>Thurston</t>
  </si>
  <si>
    <t>Hamilton</t>
  </si>
  <si>
    <t>Valley</t>
  </si>
  <si>
    <t>Harlan</t>
  </si>
  <si>
    <t>Washington</t>
  </si>
  <si>
    <t>Hayes</t>
  </si>
  <si>
    <t>Wayne</t>
  </si>
  <si>
    <t>Hitchcock</t>
  </si>
  <si>
    <t>Webster</t>
  </si>
  <si>
    <t>Holt</t>
  </si>
  <si>
    <t>Wheeler</t>
  </si>
  <si>
    <t>Hooker</t>
  </si>
  <si>
    <t>York</t>
  </si>
  <si>
    <t>Howard</t>
  </si>
  <si>
    <t>*Includes all permits (LPE,LPD,SCH,POP)</t>
  </si>
  <si>
    <t xml:space="preserve">            2019 NEBRASKA LICENSED DRIVERS BY COUNTY</t>
  </si>
  <si>
    <t xml:space="preserve">              Including Licensed Drivers with Permits</t>
  </si>
  <si>
    <t>Licensed
Drivers</t>
  </si>
  <si>
    <t>Licensed
Drivers
with Permits*</t>
  </si>
  <si>
    <t>Total
Licensed
Drivers</t>
  </si>
  <si>
    <t xml:space="preserve"> 2021 NEBRASKA LICENSED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</si>
</sst>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/>
    <xf numFmtId="3" fontId="3" fillId="0" borderId="3" xfId="0" applyNumberFormat="1" applyFont="1" applyBorder="1"/>
    <xf numFmtId="0" fontId="3" fillId="3" borderId="4" xfId="0" applyFont="1" applyFill="1" applyBorder="1"/>
    <xf numFmtId="0" fontId="3" fillId="0" borderId="3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3" borderId="0" xfId="0" applyFont="1" applyFill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0" fontId="3" fillId="3" borderId="9" xfId="0" applyFont="1" applyFill="1" applyBorder="1"/>
    <xf numFmtId="0" fontId="3" fillId="0" borderId="8" xfId="0" applyFont="1" applyBorder="1"/>
    <xf numFmtId="0" fontId="2" fillId="0" borderId="1" xfId="0" applyFont="1" applyBorder="1"/>
    <xf numFmtId="3" fontId="3" fillId="0" borderId="10" xfId="0" applyNumberFormat="1" applyFont="1" applyBorder="1"/>
    <xf numFmtId="49" fontId="4" fillId="4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center" wrapText="1"/>
    </xf>
    <xf numFmtId="3" fontId="3" fillId="5" borderId="4" xfId="0" applyNumberFormat="1" applyFont="1" applyFill="1" applyBorder="1"/>
    <xf numFmtId="3" fontId="3" fillId="0" borderId="0" xfId="0" applyNumberFormat="1" applyFont="1"/>
    <xf numFmtId="3" fontId="3" fillId="0" borderId="11" xfId="0" applyNumberFormat="1" applyFont="1" applyBorder="1"/>
    <xf numFmtId="3" fontId="3" fillId="5" borderId="0" xfId="0" applyNumberFormat="1" applyFont="1" applyFill="1" applyBorder="1"/>
    <xf numFmtId="3" fontId="3" fillId="0" borderId="12" xfId="0" applyNumberFormat="1" applyFont="1" applyBorder="1"/>
    <xf numFmtId="3" fontId="3" fillId="5" borderId="9" xfId="0" applyNumberFormat="1" applyFont="1" applyFill="1" applyBorder="1"/>
    <xf numFmtId="3" fontId="3" fillId="0" borderId="13" xfId="0" applyNumberFormat="1" applyFont="1" applyBorder="1"/>
    <xf numFmtId="3" fontId="3" fillId="0" borderId="1" xfId="0" applyNumberFormat="1" applyFont="1" applyBorder="1"/>
    <xf numFmtId="49" fontId="1" fillId="2" borderId="0" xfId="0" applyNumberFormat="1" applyFont="1" applyFill="1" applyBorder="1" applyAlignment="1"/>
    <xf numFmtId="49" fontId="2" fillId="2" borderId="0" xfId="0" applyNumberFormat="1" applyFont="1" applyFill="1" applyBorder="1"/>
    <xf numFmtId="49" fontId="1" fillId="2" borderId="0" xfId="0" applyNumberFormat="1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="130" zoomScaleNormal="130" zoomScaleSheetLayoutView="110" workbookViewId="0">
      <selection activeCell="G8" sqref="G8"/>
    </sheetView>
  </sheetViews>
  <sheetFormatPr defaultRowHeight="15" x14ac:dyDescent="0.25"/>
  <cols>
    <col min="4" max="4" width="10.5703125" bestFit="1" customWidth="1"/>
  </cols>
  <sheetData>
    <row r="1" spans="1:5" ht="15.75" x14ac:dyDescent="0.25">
      <c r="A1" s="36" t="s">
        <v>103</v>
      </c>
      <c r="B1" s="36"/>
      <c r="C1" s="36"/>
      <c r="D1" s="36"/>
      <c r="E1" s="36"/>
    </row>
    <row r="2" spans="1:5" ht="15.75" x14ac:dyDescent="0.25">
      <c r="A2" s="36" t="s">
        <v>0</v>
      </c>
      <c r="B2" s="36"/>
      <c r="C2" s="36"/>
      <c r="D2" s="36"/>
      <c r="E2" s="36"/>
    </row>
    <row r="3" spans="1:5" x14ac:dyDescent="0.25">
      <c r="A3" s="1"/>
      <c r="B3" s="2"/>
      <c r="C3" s="2"/>
      <c r="D3" s="2"/>
      <c r="E3" s="1"/>
    </row>
    <row r="4" spans="1:5" ht="26.25" x14ac:dyDescent="0.25">
      <c r="A4" s="3" t="s">
        <v>1</v>
      </c>
      <c r="B4" s="4" t="s">
        <v>2</v>
      </c>
      <c r="C4" s="5"/>
      <c r="D4" s="3" t="s">
        <v>1</v>
      </c>
      <c r="E4" s="4" t="s">
        <v>2</v>
      </c>
    </row>
    <row r="5" spans="1:5" x14ac:dyDescent="0.25">
      <c r="A5" s="6" t="s">
        <v>4</v>
      </c>
      <c r="B5" s="7">
        <f>22936+1211</f>
        <v>24147</v>
      </c>
      <c r="C5" s="8"/>
      <c r="D5" s="9" t="s">
        <v>5</v>
      </c>
      <c r="E5" s="7">
        <f>5563+274</f>
        <v>5837</v>
      </c>
    </row>
    <row r="6" spans="1:5" x14ac:dyDescent="0.25">
      <c r="A6" s="10" t="s">
        <v>6</v>
      </c>
      <c r="B6" s="11">
        <f>4918+255</f>
        <v>5173</v>
      </c>
      <c r="C6" s="12"/>
      <c r="D6" s="13" t="s">
        <v>7</v>
      </c>
      <c r="E6" s="11">
        <f>3288+163</f>
        <v>3451</v>
      </c>
    </row>
    <row r="7" spans="1:5" x14ac:dyDescent="0.25">
      <c r="A7" s="10" t="s">
        <v>8</v>
      </c>
      <c r="B7" s="11">
        <f>332+19</f>
        <v>351</v>
      </c>
      <c r="C7" s="12"/>
      <c r="D7" s="13" t="s">
        <v>9</v>
      </c>
      <c r="E7" s="11">
        <f>5004+300</f>
        <v>5304</v>
      </c>
    </row>
    <row r="8" spans="1:5" x14ac:dyDescent="0.25">
      <c r="A8" s="10" t="s">
        <v>10</v>
      </c>
      <c r="B8" s="11">
        <f>527+24</f>
        <v>551</v>
      </c>
      <c r="C8" s="12"/>
      <c r="D8" s="13" t="s">
        <v>11</v>
      </c>
      <c r="E8" s="11">
        <f>6584+319</f>
        <v>6903</v>
      </c>
    </row>
    <row r="9" spans="1:5" x14ac:dyDescent="0.25">
      <c r="A9" s="14" t="s">
        <v>12</v>
      </c>
      <c r="B9" s="15">
        <f>396+14</f>
        <v>410</v>
      </c>
      <c r="C9" s="16"/>
      <c r="D9" s="17" t="s">
        <v>13</v>
      </c>
      <c r="E9" s="15">
        <f>633+36</f>
        <v>669</v>
      </c>
    </row>
    <row r="10" spans="1:5" x14ac:dyDescent="0.25">
      <c r="A10" s="10" t="s">
        <v>14</v>
      </c>
      <c r="B10" s="7">
        <f>4082+227</f>
        <v>4309</v>
      </c>
      <c r="C10" s="12"/>
      <c r="D10" s="13" t="s">
        <v>15</v>
      </c>
      <c r="E10" s="7">
        <f>2812+131</f>
        <v>2943</v>
      </c>
    </row>
    <row r="11" spans="1:5" x14ac:dyDescent="0.25">
      <c r="A11" s="10" t="s">
        <v>16</v>
      </c>
      <c r="B11" s="11">
        <f>8167+397</f>
        <v>8564</v>
      </c>
      <c r="C11" s="12"/>
      <c r="D11" s="13" t="s">
        <v>17</v>
      </c>
      <c r="E11" s="11">
        <f>6346+317</f>
        <v>6663</v>
      </c>
    </row>
    <row r="12" spans="1:5" x14ac:dyDescent="0.25">
      <c r="A12" s="10" t="s">
        <v>18</v>
      </c>
      <c r="B12" s="11">
        <f>1493+65</f>
        <v>1558</v>
      </c>
      <c r="C12" s="12"/>
      <c r="D12" s="13" t="s">
        <v>19</v>
      </c>
      <c r="E12" s="11">
        <f>222979+11834</f>
        <v>234813</v>
      </c>
    </row>
    <row r="13" spans="1:5" x14ac:dyDescent="0.25">
      <c r="A13" s="10" t="s">
        <v>20</v>
      </c>
      <c r="B13" s="11">
        <f>2471+124</f>
        <v>2595</v>
      </c>
      <c r="C13" s="12"/>
      <c r="D13" s="13" t="s">
        <v>21</v>
      </c>
      <c r="E13" s="11">
        <f>27145+1453</f>
        <v>28598</v>
      </c>
    </row>
    <row r="14" spans="1:5" x14ac:dyDescent="0.25">
      <c r="A14" s="10" t="s">
        <v>22</v>
      </c>
      <c r="B14" s="15">
        <f>35818+1893</f>
        <v>37711</v>
      </c>
      <c r="C14" s="12"/>
      <c r="D14" s="13" t="s">
        <v>23</v>
      </c>
      <c r="E14" s="11">
        <f>593+48</f>
        <v>641</v>
      </c>
    </row>
    <row r="15" spans="1:5" x14ac:dyDescent="0.25">
      <c r="A15" s="6" t="s">
        <v>24</v>
      </c>
      <c r="B15" s="7">
        <f>5433+284</f>
        <v>5717</v>
      </c>
      <c r="C15" s="8"/>
      <c r="D15" s="9" t="s">
        <v>25</v>
      </c>
      <c r="E15" s="7">
        <f>543+26</f>
        <v>569</v>
      </c>
    </row>
    <row r="16" spans="1:5" x14ac:dyDescent="0.25">
      <c r="A16" s="10" t="s">
        <v>26</v>
      </c>
      <c r="B16" s="11">
        <f>6371+361</f>
        <v>6732</v>
      </c>
      <c r="C16" s="12"/>
      <c r="D16" s="13" t="s">
        <v>27</v>
      </c>
      <c r="E16" s="11">
        <f>25410+1330</f>
        <v>26740</v>
      </c>
    </row>
    <row r="17" spans="1:5" x14ac:dyDescent="0.25">
      <c r="A17" s="10" t="s">
        <v>28</v>
      </c>
      <c r="B17" s="11">
        <f>21171+1121</f>
        <v>22292</v>
      </c>
      <c r="C17" s="12"/>
      <c r="D17" s="13" t="s">
        <v>29</v>
      </c>
      <c r="E17" s="11">
        <f>355+24</f>
        <v>379</v>
      </c>
    </row>
    <row r="18" spans="1:5" x14ac:dyDescent="0.25">
      <c r="A18" s="10" t="s">
        <v>30</v>
      </c>
      <c r="B18" s="11">
        <f>6494+405</f>
        <v>6899</v>
      </c>
      <c r="C18" s="12"/>
      <c r="D18" s="13" t="s">
        <v>31</v>
      </c>
      <c r="E18" s="11">
        <f>5922+328</f>
        <v>6250</v>
      </c>
    </row>
    <row r="19" spans="1:5" x14ac:dyDescent="0.25">
      <c r="A19" s="14" t="s">
        <v>32</v>
      </c>
      <c r="B19" s="15">
        <f>2925+185</f>
        <v>3110</v>
      </c>
      <c r="C19" s="16"/>
      <c r="D19" s="17" t="s">
        <v>33</v>
      </c>
      <c r="E19" s="15">
        <f>3560+201</f>
        <v>3761</v>
      </c>
    </row>
    <row r="20" spans="1:5" x14ac:dyDescent="0.25">
      <c r="A20" s="6" t="s">
        <v>34</v>
      </c>
      <c r="B20" s="7">
        <f>4348+215</f>
        <v>4563</v>
      </c>
      <c r="C20" s="8"/>
      <c r="D20" s="9" t="s">
        <v>35</v>
      </c>
      <c r="E20" s="11">
        <f>2720+157</f>
        <v>2877</v>
      </c>
    </row>
    <row r="21" spans="1:5" x14ac:dyDescent="0.25">
      <c r="A21" s="10" t="s">
        <v>36</v>
      </c>
      <c r="B21" s="11">
        <f>7692+367</f>
        <v>8059</v>
      </c>
      <c r="C21" s="12"/>
      <c r="D21" s="13" t="s">
        <v>37</v>
      </c>
      <c r="E21" s="11">
        <f>5036+287</f>
        <v>5323</v>
      </c>
    </row>
    <row r="22" spans="1:5" x14ac:dyDescent="0.25">
      <c r="A22" s="10" t="s">
        <v>38</v>
      </c>
      <c r="B22" s="11">
        <f>4761+258</f>
        <v>5019</v>
      </c>
      <c r="C22" s="12"/>
      <c r="D22" s="13" t="s">
        <v>39</v>
      </c>
      <c r="E22" s="11">
        <f>3474+149</f>
        <v>3623</v>
      </c>
    </row>
    <row r="23" spans="1:5" x14ac:dyDescent="0.25">
      <c r="A23" s="10" t="s">
        <v>40</v>
      </c>
      <c r="B23" s="11">
        <f>6783+421</f>
        <v>7204</v>
      </c>
      <c r="C23" s="12"/>
      <c r="D23" s="13" t="s">
        <v>41</v>
      </c>
      <c r="E23" s="11">
        <f>12081+650</f>
        <v>12731</v>
      </c>
    </row>
    <row r="24" spans="1:5" x14ac:dyDescent="0.25">
      <c r="A24" s="14" t="s">
        <v>42</v>
      </c>
      <c r="B24" s="15">
        <f>6753+442</f>
        <v>7195</v>
      </c>
      <c r="C24" s="16"/>
      <c r="D24" s="17" t="s">
        <v>43</v>
      </c>
      <c r="E24" s="11">
        <f>2018+87</f>
        <v>2105</v>
      </c>
    </row>
    <row r="25" spans="1:5" x14ac:dyDescent="0.25">
      <c r="A25" s="6" t="s">
        <v>44</v>
      </c>
      <c r="B25" s="7">
        <f>8527+482</f>
        <v>9009</v>
      </c>
      <c r="C25" s="8"/>
      <c r="D25" s="9" t="s">
        <v>45</v>
      </c>
      <c r="E25" s="7">
        <f>2217+149</f>
        <v>2366</v>
      </c>
    </row>
    <row r="26" spans="1:5" x14ac:dyDescent="0.25">
      <c r="A26" s="10" t="s">
        <v>46</v>
      </c>
      <c r="B26" s="11">
        <f>14810+831</f>
        <v>15641</v>
      </c>
      <c r="C26" s="12"/>
      <c r="D26" s="13" t="s">
        <v>47</v>
      </c>
      <c r="E26" s="11">
        <f>6977+341</f>
        <v>7318</v>
      </c>
    </row>
    <row r="27" spans="1:5" x14ac:dyDescent="0.25">
      <c r="A27" s="10" t="s">
        <v>48</v>
      </c>
      <c r="B27" s="11">
        <f>5626+294</f>
        <v>5920</v>
      </c>
      <c r="C27" s="12"/>
      <c r="D27" s="13" t="s">
        <v>49</v>
      </c>
      <c r="E27" s="11">
        <f>5639+348</f>
        <v>5987</v>
      </c>
    </row>
    <row r="28" spans="1:5" x14ac:dyDescent="0.25">
      <c r="A28" s="10" t="s">
        <v>50</v>
      </c>
      <c r="B28" s="11">
        <f>17651+1078</f>
        <v>18729</v>
      </c>
      <c r="C28" s="12"/>
      <c r="D28" s="13" t="s">
        <v>51</v>
      </c>
      <c r="E28" s="11">
        <f>25667+1430</f>
        <v>27097</v>
      </c>
    </row>
    <row r="29" spans="1:5" x14ac:dyDescent="0.25">
      <c r="A29" s="14" t="s">
        <v>52</v>
      </c>
      <c r="B29" s="15">
        <f>1510+70</f>
        <v>1580</v>
      </c>
      <c r="C29" s="16"/>
      <c r="D29" s="17" t="s">
        <v>53</v>
      </c>
      <c r="E29" s="15">
        <f>4093+224</f>
        <v>4317</v>
      </c>
    </row>
    <row r="30" spans="1:5" x14ac:dyDescent="0.25">
      <c r="A30" s="6" t="s">
        <v>54</v>
      </c>
      <c r="B30" s="7">
        <f>4252+249</f>
        <v>4501</v>
      </c>
      <c r="C30" s="8"/>
      <c r="D30" s="9" t="s">
        <v>55</v>
      </c>
      <c r="E30" s="11">
        <f>8154+417</f>
        <v>8571</v>
      </c>
    </row>
    <row r="31" spans="1:5" x14ac:dyDescent="0.25">
      <c r="A31" s="10" t="s">
        <v>56</v>
      </c>
      <c r="B31" s="11">
        <f>26781+1319</f>
        <v>28100</v>
      </c>
      <c r="C31" s="12"/>
      <c r="D31" s="13" t="s">
        <v>57</v>
      </c>
      <c r="E31" s="11">
        <f>6210+268</f>
        <v>6478</v>
      </c>
    </row>
    <row r="32" spans="1:5" x14ac:dyDescent="0.25">
      <c r="A32" s="10" t="s">
        <v>58</v>
      </c>
      <c r="B32" s="11">
        <f>400948+20106</f>
        <v>421054</v>
      </c>
      <c r="C32" s="12"/>
      <c r="D32" s="13" t="s">
        <v>59</v>
      </c>
      <c r="E32" s="11">
        <f>1137+69</f>
        <v>1206</v>
      </c>
    </row>
    <row r="33" spans="1:5" x14ac:dyDescent="0.25">
      <c r="A33" s="10" t="s">
        <v>60</v>
      </c>
      <c r="B33" s="11">
        <f>1371+62</f>
        <v>1433</v>
      </c>
      <c r="C33" s="12"/>
      <c r="D33" s="13" t="s">
        <v>61</v>
      </c>
      <c r="E33" s="11">
        <f>9318+577</f>
        <v>9895</v>
      </c>
    </row>
    <row r="34" spans="1:5" x14ac:dyDescent="0.25">
      <c r="A34" s="14" t="s">
        <v>62</v>
      </c>
      <c r="B34" s="15">
        <f>4456+229</f>
        <v>4685</v>
      </c>
      <c r="C34" s="16"/>
      <c r="D34" s="17" t="s">
        <v>63</v>
      </c>
      <c r="E34" s="11">
        <f>138382+8210</f>
        <v>146592</v>
      </c>
    </row>
    <row r="35" spans="1:5" x14ac:dyDescent="0.25">
      <c r="A35" s="6" t="s">
        <v>64</v>
      </c>
      <c r="B35" s="7">
        <f>2324+109</f>
        <v>2433</v>
      </c>
      <c r="C35" s="8"/>
      <c r="D35" s="9" t="s">
        <v>65</v>
      </c>
      <c r="E35" s="7">
        <f>17097+1009</f>
        <v>18106</v>
      </c>
    </row>
    <row r="36" spans="1:5" x14ac:dyDescent="0.25">
      <c r="A36" s="10" t="s">
        <v>66</v>
      </c>
      <c r="B36" s="11">
        <f>1973+108</f>
        <v>2081</v>
      </c>
      <c r="C36" s="12"/>
      <c r="D36" s="13" t="s">
        <v>67</v>
      </c>
      <c r="E36" s="11">
        <f>26982+1403</f>
        <v>28385</v>
      </c>
    </row>
    <row r="37" spans="1:5" x14ac:dyDescent="0.25">
      <c r="A37" s="10" t="s">
        <v>68</v>
      </c>
      <c r="B37" s="11">
        <f>3687+190</f>
        <v>3877</v>
      </c>
      <c r="C37" s="12"/>
      <c r="D37" s="13" t="s">
        <v>69</v>
      </c>
      <c r="E37" s="11">
        <f>12795+740</f>
        <v>13535</v>
      </c>
    </row>
    <row r="38" spans="1:5" x14ac:dyDescent="0.25">
      <c r="A38" s="10" t="s">
        <v>70</v>
      </c>
      <c r="B38" s="11">
        <f>16564+774</f>
        <v>17338</v>
      </c>
      <c r="C38" s="12"/>
      <c r="D38" s="13" t="s">
        <v>71</v>
      </c>
      <c r="E38" s="11">
        <f>3737+188</f>
        <v>3925</v>
      </c>
    </row>
    <row r="39" spans="1:5" x14ac:dyDescent="0.25">
      <c r="A39" s="14" t="s">
        <v>72</v>
      </c>
      <c r="B39" s="15">
        <f>1566+69</f>
        <v>1635</v>
      </c>
      <c r="C39" s="16"/>
      <c r="D39" s="17" t="s">
        <v>73</v>
      </c>
      <c r="E39" s="15">
        <f>2362+140</f>
        <v>2502</v>
      </c>
    </row>
    <row r="40" spans="1:5" x14ac:dyDescent="0.25">
      <c r="A40" s="6" t="s">
        <v>74</v>
      </c>
      <c r="B40" s="11">
        <f>1464+81</f>
        <v>1545</v>
      </c>
      <c r="C40" s="8"/>
      <c r="D40" s="9" t="s">
        <v>75</v>
      </c>
      <c r="E40" s="11">
        <f>939+44</f>
        <v>983</v>
      </c>
    </row>
    <row r="41" spans="1:5" x14ac:dyDescent="0.25">
      <c r="A41" s="10" t="s">
        <v>76</v>
      </c>
      <c r="B41" s="11">
        <f>1507+72</f>
        <v>1579</v>
      </c>
      <c r="C41" s="12"/>
      <c r="D41" s="13" t="s">
        <v>77</v>
      </c>
      <c r="E41" s="11">
        <f>4393+271</f>
        <v>4664</v>
      </c>
    </row>
    <row r="42" spans="1:5" x14ac:dyDescent="0.25">
      <c r="A42" s="10" t="s">
        <v>78</v>
      </c>
      <c r="B42" s="11">
        <f>507+30</f>
        <v>537</v>
      </c>
      <c r="C42" s="12"/>
      <c r="D42" s="13" t="s">
        <v>79</v>
      </c>
      <c r="E42" s="11">
        <f>4000+218</f>
        <v>4218</v>
      </c>
    </row>
    <row r="43" spans="1:5" x14ac:dyDescent="0.25">
      <c r="A43" s="10" t="s">
        <v>80</v>
      </c>
      <c r="B43" s="11">
        <f>1771+97</f>
        <v>1868</v>
      </c>
      <c r="C43" s="12"/>
      <c r="D43" s="13" t="s">
        <v>81</v>
      </c>
      <c r="E43" s="11">
        <f>537+31</f>
        <v>568</v>
      </c>
    </row>
    <row r="44" spans="1:5" x14ac:dyDescent="0.25">
      <c r="A44" s="14" t="s">
        <v>82</v>
      </c>
      <c r="B44" s="11">
        <f>43997+2493</f>
        <v>46490</v>
      </c>
      <c r="C44" s="16"/>
      <c r="D44" s="17" t="s">
        <v>83</v>
      </c>
      <c r="E44" s="11">
        <f>4027+130</f>
        <v>4157</v>
      </c>
    </row>
    <row r="45" spans="1:5" x14ac:dyDescent="0.25">
      <c r="A45" s="6" t="s">
        <v>84</v>
      </c>
      <c r="B45" s="7">
        <f>7529+451</f>
        <v>7980</v>
      </c>
      <c r="C45" s="8"/>
      <c r="D45" s="9" t="s">
        <v>85</v>
      </c>
      <c r="E45" s="7">
        <f>3284+179</f>
        <v>3463</v>
      </c>
    </row>
    <row r="46" spans="1:5" x14ac:dyDescent="0.25">
      <c r="A46" s="10" t="s">
        <v>86</v>
      </c>
      <c r="B46" s="11">
        <f>2607+127</f>
        <v>2734</v>
      </c>
      <c r="C46" s="12"/>
      <c r="D46" s="13" t="s">
        <v>87</v>
      </c>
      <c r="E46" s="11">
        <f>16503+906</f>
        <v>17409</v>
      </c>
    </row>
    <row r="47" spans="1:5" x14ac:dyDescent="0.25">
      <c r="A47" s="10" t="s">
        <v>88</v>
      </c>
      <c r="B47" s="11">
        <f>709+31</f>
        <v>740</v>
      </c>
      <c r="C47" s="12"/>
      <c r="D47" s="13" t="s">
        <v>89</v>
      </c>
      <c r="E47" s="11">
        <f>6033+348</f>
        <v>6381</v>
      </c>
    </row>
    <row r="48" spans="1:5" x14ac:dyDescent="0.25">
      <c r="A48" s="14" t="s">
        <v>90</v>
      </c>
      <c r="B48" s="15">
        <f>2169+114</f>
        <v>2283</v>
      </c>
      <c r="C48" s="16"/>
      <c r="D48" s="17" t="s">
        <v>91</v>
      </c>
      <c r="E48" s="15">
        <f>2665+138</f>
        <v>2803</v>
      </c>
    </row>
    <row r="49" spans="1:5" x14ac:dyDescent="0.25">
      <c r="A49" s="10" t="s">
        <v>92</v>
      </c>
      <c r="B49" s="11">
        <f>7898+461</f>
        <v>8359</v>
      </c>
      <c r="C49" s="12"/>
      <c r="D49" s="13" t="s">
        <v>93</v>
      </c>
      <c r="E49" s="11">
        <f>655+20</f>
        <v>675</v>
      </c>
    </row>
    <row r="50" spans="1:5" x14ac:dyDescent="0.25">
      <c r="A50" s="10" t="s">
        <v>94</v>
      </c>
      <c r="B50" s="11">
        <f>593+30</f>
        <v>623</v>
      </c>
      <c r="C50" s="12"/>
      <c r="D50" s="13" t="s">
        <v>95</v>
      </c>
      <c r="E50" s="15">
        <f>10571+530</f>
        <v>11101</v>
      </c>
    </row>
    <row r="51" spans="1:5" x14ac:dyDescent="0.25">
      <c r="A51" s="14" t="s">
        <v>96</v>
      </c>
      <c r="B51" s="15">
        <f>5059+308</f>
        <v>5367</v>
      </c>
      <c r="C51" s="16"/>
      <c r="D51" s="18" t="s">
        <v>3</v>
      </c>
      <c r="E51" s="19">
        <f>SUM(B5:B51,E5:E50)</f>
        <v>1483162</v>
      </c>
    </row>
    <row r="52" spans="1:5" x14ac:dyDescent="0.25">
      <c r="A52" s="20" t="s">
        <v>97</v>
      </c>
      <c r="B52" s="21"/>
      <c r="C52" s="21"/>
      <c r="D52" s="37"/>
      <c r="E52" s="37"/>
    </row>
  </sheetData>
  <mergeCells count="3">
    <mergeCell ref="A1:E1"/>
    <mergeCell ref="A2:E2"/>
    <mergeCell ref="D52:E52"/>
  </mergeCells>
  <printOptions horizontalCentered="1"/>
  <pageMargins left="0.75" right="0.75" top="0.54" bottom="0.54" header="0.5" footer="0.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3"/>
  <sheetViews>
    <sheetView topLeftCell="A25" zoomScale="150" zoomScaleNormal="150" workbookViewId="0">
      <selection activeCell="K52" sqref="K52"/>
    </sheetView>
  </sheetViews>
  <sheetFormatPr defaultRowHeight="15" x14ac:dyDescent="0.25"/>
  <cols>
    <col min="5" max="5" width="1.85546875" customWidth="1"/>
  </cols>
  <sheetData>
    <row r="2" spans="1:9" ht="15.75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9" ht="15.75" x14ac:dyDescent="0.25">
      <c r="A3" s="36" t="s">
        <v>99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21"/>
      <c r="B4" s="22"/>
      <c r="C4" s="22"/>
      <c r="D4" s="22"/>
      <c r="E4" s="22"/>
      <c r="F4" s="22"/>
      <c r="G4" s="22"/>
      <c r="H4" s="23"/>
      <c r="I4" s="22"/>
    </row>
    <row r="5" spans="1:9" ht="51.75" x14ac:dyDescent="0.25">
      <c r="A5" s="24" t="s">
        <v>1</v>
      </c>
      <c r="B5" s="4" t="s">
        <v>100</v>
      </c>
      <c r="C5" s="4" t="s">
        <v>101</v>
      </c>
      <c r="D5" s="4" t="s">
        <v>102</v>
      </c>
      <c r="E5" s="25"/>
      <c r="F5" s="24" t="s">
        <v>1</v>
      </c>
      <c r="G5" s="4" t="s">
        <v>100</v>
      </c>
      <c r="H5" s="4" t="s">
        <v>101</v>
      </c>
      <c r="I5" s="4" t="s">
        <v>102</v>
      </c>
    </row>
    <row r="6" spans="1:9" x14ac:dyDescent="0.25">
      <c r="A6" s="6" t="s">
        <v>4</v>
      </c>
      <c r="B6" s="7">
        <v>22997</v>
      </c>
      <c r="C6" s="7">
        <v>1145</v>
      </c>
      <c r="D6" s="7">
        <f>SUM(B6:C6)</f>
        <v>24142</v>
      </c>
      <c r="E6" s="26"/>
      <c r="F6" s="9" t="s">
        <v>5</v>
      </c>
      <c r="G6" s="27">
        <v>5590</v>
      </c>
      <c r="H6" s="7">
        <v>251</v>
      </c>
      <c r="I6" s="28">
        <f>SUM(G6:H6)</f>
        <v>5841</v>
      </c>
    </row>
    <row r="7" spans="1:9" x14ac:dyDescent="0.25">
      <c r="A7" s="10" t="s">
        <v>6</v>
      </c>
      <c r="B7" s="11">
        <v>4993</v>
      </c>
      <c r="C7" s="11">
        <v>240</v>
      </c>
      <c r="D7" s="11">
        <f t="shared" ref="D7:D52" si="0">SUM(B7:C7)</f>
        <v>5233</v>
      </c>
      <c r="E7" s="29"/>
      <c r="F7" s="13" t="s">
        <v>7</v>
      </c>
      <c r="G7" s="27">
        <v>3288</v>
      </c>
      <c r="H7" s="11">
        <v>164</v>
      </c>
      <c r="I7" s="30">
        <f t="shared" ref="I7:I51" si="1">SUM(G7:H7)</f>
        <v>3452</v>
      </c>
    </row>
    <row r="8" spans="1:9" x14ac:dyDescent="0.25">
      <c r="A8" s="10" t="s">
        <v>8</v>
      </c>
      <c r="B8" s="11">
        <v>338</v>
      </c>
      <c r="C8" s="11">
        <v>22</v>
      </c>
      <c r="D8" s="11">
        <f t="shared" si="0"/>
        <v>360</v>
      </c>
      <c r="E8" s="29"/>
      <c r="F8" s="13" t="s">
        <v>9</v>
      </c>
      <c r="G8" s="27">
        <v>4926</v>
      </c>
      <c r="H8" s="11">
        <v>255</v>
      </c>
      <c r="I8" s="30">
        <f t="shared" si="1"/>
        <v>5181</v>
      </c>
    </row>
    <row r="9" spans="1:9" x14ac:dyDescent="0.25">
      <c r="A9" s="10" t="s">
        <v>10</v>
      </c>
      <c r="B9" s="11">
        <v>530</v>
      </c>
      <c r="C9" s="11">
        <v>20</v>
      </c>
      <c r="D9" s="11">
        <f t="shared" si="0"/>
        <v>550</v>
      </c>
      <c r="E9" s="29"/>
      <c r="F9" s="13" t="s">
        <v>11</v>
      </c>
      <c r="G9" s="27">
        <v>6606</v>
      </c>
      <c r="H9" s="11">
        <v>277</v>
      </c>
      <c r="I9" s="30">
        <f t="shared" si="1"/>
        <v>6883</v>
      </c>
    </row>
    <row r="10" spans="1:9" x14ac:dyDescent="0.25">
      <c r="A10" s="14" t="s">
        <v>12</v>
      </c>
      <c r="B10" s="15">
        <v>393</v>
      </c>
      <c r="C10" s="15">
        <v>15</v>
      </c>
      <c r="D10" s="15">
        <f t="shared" si="0"/>
        <v>408</v>
      </c>
      <c r="E10" s="31"/>
      <c r="F10" s="17" t="s">
        <v>13</v>
      </c>
      <c r="G10" s="15">
        <v>629</v>
      </c>
      <c r="H10" s="15">
        <v>40</v>
      </c>
      <c r="I10" s="32">
        <f t="shared" si="1"/>
        <v>669</v>
      </c>
    </row>
    <row r="11" spans="1:9" x14ac:dyDescent="0.25">
      <c r="A11" s="6" t="s">
        <v>14</v>
      </c>
      <c r="B11" s="11">
        <v>4138</v>
      </c>
      <c r="C11" s="11">
        <v>221</v>
      </c>
      <c r="D11" s="7">
        <f t="shared" si="0"/>
        <v>4359</v>
      </c>
      <c r="E11" s="26"/>
      <c r="F11" s="9" t="s">
        <v>15</v>
      </c>
      <c r="G11" s="27">
        <v>2821</v>
      </c>
      <c r="H11" s="11">
        <v>122</v>
      </c>
      <c r="I11" s="28">
        <f t="shared" si="1"/>
        <v>2943</v>
      </c>
    </row>
    <row r="12" spans="1:9" x14ac:dyDescent="0.25">
      <c r="A12" s="10" t="s">
        <v>16</v>
      </c>
      <c r="B12" s="11">
        <v>8242</v>
      </c>
      <c r="C12" s="11">
        <v>368</v>
      </c>
      <c r="D12" s="11">
        <f t="shared" si="0"/>
        <v>8610</v>
      </c>
      <c r="E12" s="29"/>
      <c r="F12" s="13" t="s">
        <v>17</v>
      </c>
      <c r="G12" s="27">
        <v>6401</v>
      </c>
      <c r="H12" s="11">
        <v>307</v>
      </c>
      <c r="I12" s="30">
        <f t="shared" si="1"/>
        <v>6708</v>
      </c>
    </row>
    <row r="13" spans="1:9" x14ac:dyDescent="0.25">
      <c r="A13" s="10" t="s">
        <v>18</v>
      </c>
      <c r="B13" s="11">
        <v>1523</v>
      </c>
      <c r="C13" s="11">
        <v>68</v>
      </c>
      <c r="D13" s="11">
        <f t="shared" si="0"/>
        <v>1591</v>
      </c>
      <c r="E13" s="29"/>
      <c r="F13" s="13" t="s">
        <v>19</v>
      </c>
      <c r="G13" s="27">
        <v>222523</v>
      </c>
      <c r="H13" s="11">
        <v>11138</v>
      </c>
      <c r="I13" s="30">
        <f t="shared" si="1"/>
        <v>233661</v>
      </c>
    </row>
    <row r="14" spans="1:9" x14ac:dyDescent="0.25">
      <c r="A14" s="10" t="s">
        <v>20</v>
      </c>
      <c r="B14" s="11">
        <v>2500</v>
      </c>
      <c r="C14" s="11">
        <v>132</v>
      </c>
      <c r="D14" s="11">
        <f t="shared" si="0"/>
        <v>2632</v>
      </c>
      <c r="E14" s="29"/>
      <c r="F14" s="13" t="s">
        <v>21</v>
      </c>
      <c r="G14" s="27">
        <v>27201</v>
      </c>
      <c r="H14" s="11">
        <v>1374</v>
      </c>
      <c r="I14" s="30">
        <f t="shared" si="1"/>
        <v>28575</v>
      </c>
    </row>
    <row r="15" spans="1:9" x14ac:dyDescent="0.25">
      <c r="A15" s="14" t="s">
        <v>22</v>
      </c>
      <c r="B15" s="15">
        <v>35586</v>
      </c>
      <c r="C15" s="15">
        <v>1839</v>
      </c>
      <c r="D15" s="15">
        <f t="shared" si="0"/>
        <v>37425</v>
      </c>
      <c r="E15" s="31"/>
      <c r="F15" s="17" t="s">
        <v>23</v>
      </c>
      <c r="G15" s="27">
        <v>597</v>
      </c>
      <c r="H15" s="15">
        <v>48</v>
      </c>
      <c r="I15" s="32">
        <f t="shared" si="1"/>
        <v>645</v>
      </c>
    </row>
    <row r="16" spans="1:9" x14ac:dyDescent="0.25">
      <c r="A16" s="6" t="s">
        <v>24</v>
      </c>
      <c r="B16" s="11">
        <v>5449</v>
      </c>
      <c r="C16" s="11">
        <v>248</v>
      </c>
      <c r="D16" s="7">
        <f t="shared" si="0"/>
        <v>5697</v>
      </c>
      <c r="E16" s="26"/>
      <c r="F16" s="9" t="s">
        <v>25</v>
      </c>
      <c r="G16" s="7">
        <v>548</v>
      </c>
      <c r="H16" s="11">
        <v>21</v>
      </c>
      <c r="I16" s="28">
        <f t="shared" si="1"/>
        <v>569</v>
      </c>
    </row>
    <row r="17" spans="1:9" x14ac:dyDescent="0.25">
      <c r="A17" s="10" t="s">
        <v>26</v>
      </c>
      <c r="B17" s="11">
        <v>6391</v>
      </c>
      <c r="C17" s="11">
        <v>330</v>
      </c>
      <c r="D17" s="11">
        <f t="shared" si="0"/>
        <v>6721</v>
      </c>
      <c r="E17" s="29"/>
      <c r="F17" s="13" t="s">
        <v>27</v>
      </c>
      <c r="G17" s="11">
        <v>25464</v>
      </c>
      <c r="H17" s="11">
        <v>1223</v>
      </c>
      <c r="I17" s="30">
        <f t="shared" si="1"/>
        <v>26687</v>
      </c>
    </row>
    <row r="18" spans="1:9" x14ac:dyDescent="0.25">
      <c r="A18" s="10" t="s">
        <v>28</v>
      </c>
      <c r="B18" s="11">
        <v>20964</v>
      </c>
      <c r="C18" s="11">
        <v>1021</v>
      </c>
      <c r="D18" s="11">
        <f t="shared" si="0"/>
        <v>21985</v>
      </c>
      <c r="E18" s="29"/>
      <c r="F18" s="13" t="s">
        <v>29</v>
      </c>
      <c r="G18" s="11">
        <v>362</v>
      </c>
      <c r="H18" s="11">
        <v>16</v>
      </c>
      <c r="I18" s="30">
        <f t="shared" si="1"/>
        <v>378</v>
      </c>
    </row>
    <row r="19" spans="1:9" x14ac:dyDescent="0.25">
      <c r="A19" s="10" t="s">
        <v>30</v>
      </c>
      <c r="B19" s="11">
        <v>6531</v>
      </c>
      <c r="C19" s="11">
        <v>367</v>
      </c>
      <c r="D19" s="11">
        <f t="shared" si="0"/>
        <v>6898</v>
      </c>
      <c r="E19" s="29"/>
      <c r="F19" s="13" t="s">
        <v>31</v>
      </c>
      <c r="G19" s="11">
        <v>5938</v>
      </c>
      <c r="H19" s="11">
        <v>328</v>
      </c>
      <c r="I19" s="30">
        <f t="shared" si="1"/>
        <v>6266</v>
      </c>
    </row>
    <row r="20" spans="1:9" x14ac:dyDescent="0.25">
      <c r="A20" s="14" t="s">
        <v>32</v>
      </c>
      <c r="B20" s="11">
        <v>2956</v>
      </c>
      <c r="C20" s="11">
        <v>160</v>
      </c>
      <c r="D20" s="15">
        <f t="shared" si="0"/>
        <v>3116</v>
      </c>
      <c r="E20" s="31"/>
      <c r="F20" s="17" t="s">
        <v>33</v>
      </c>
      <c r="G20" s="15">
        <v>3594</v>
      </c>
      <c r="H20" s="15">
        <v>192</v>
      </c>
      <c r="I20" s="32">
        <f t="shared" si="1"/>
        <v>3786</v>
      </c>
    </row>
    <row r="21" spans="1:9" x14ac:dyDescent="0.25">
      <c r="A21" s="6" t="s">
        <v>34</v>
      </c>
      <c r="B21" s="7">
        <v>4337</v>
      </c>
      <c r="C21" s="7">
        <v>216</v>
      </c>
      <c r="D21" s="7">
        <f t="shared" si="0"/>
        <v>4553</v>
      </c>
      <c r="E21" s="26"/>
      <c r="F21" s="9" t="s">
        <v>35</v>
      </c>
      <c r="G21" s="27">
        <v>2740</v>
      </c>
      <c r="H21" s="11">
        <v>140</v>
      </c>
      <c r="I21" s="28">
        <f t="shared" si="1"/>
        <v>2880</v>
      </c>
    </row>
    <row r="22" spans="1:9" x14ac:dyDescent="0.25">
      <c r="A22" s="10" t="s">
        <v>36</v>
      </c>
      <c r="B22" s="11">
        <v>7789</v>
      </c>
      <c r="C22" s="11">
        <v>372</v>
      </c>
      <c r="D22" s="11">
        <f t="shared" si="0"/>
        <v>8161</v>
      </c>
      <c r="E22" s="29"/>
      <c r="F22" s="13" t="s">
        <v>37</v>
      </c>
      <c r="G22" s="27">
        <v>5045</v>
      </c>
      <c r="H22" s="11">
        <v>261</v>
      </c>
      <c r="I22" s="30">
        <f t="shared" si="1"/>
        <v>5306</v>
      </c>
    </row>
    <row r="23" spans="1:9" x14ac:dyDescent="0.25">
      <c r="A23" s="10" t="s">
        <v>38</v>
      </c>
      <c r="B23" s="11">
        <v>4820</v>
      </c>
      <c r="C23" s="11">
        <v>238</v>
      </c>
      <c r="D23" s="11">
        <f t="shared" si="0"/>
        <v>5058</v>
      </c>
      <c r="E23" s="29"/>
      <c r="F23" s="13" t="s">
        <v>39</v>
      </c>
      <c r="G23" s="27">
        <v>3510</v>
      </c>
      <c r="H23" s="11">
        <v>143</v>
      </c>
      <c r="I23" s="30">
        <f t="shared" si="1"/>
        <v>3653</v>
      </c>
    </row>
    <row r="24" spans="1:9" x14ac:dyDescent="0.25">
      <c r="A24" s="10" t="s">
        <v>40</v>
      </c>
      <c r="B24" s="11">
        <v>6827</v>
      </c>
      <c r="C24" s="11">
        <v>419</v>
      </c>
      <c r="D24" s="11">
        <f t="shared" si="0"/>
        <v>7246</v>
      </c>
      <c r="E24" s="29"/>
      <c r="F24" s="13" t="s">
        <v>41</v>
      </c>
      <c r="G24" s="27">
        <v>12057</v>
      </c>
      <c r="H24" s="11">
        <v>569</v>
      </c>
      <c r="I24" s="30">
        <f t="shared" si="1"/>
        <v>12626</v>
      </c>
    </row>
    <row r="25" spans="1:9" x14ac:dyDescent="0.25">
      <c r="A25" s="14" t="s">
        <v>42</v>
      </c>
      <c r="B25" s="15">
        <v>6760</v>
      </c>
      <c r="C25" s="15">
        <v>385</v>
      </c>
      <c r="D25" s="15">
        <f t="shared" si="0"/>
        <v>7145</v>
      </c>
      <c r="E25" s="31"/>
      <c r="F25" s="17" t="s">
        <v>43</v>
      </c>
      <c r="G25" s="27">
        <v>2040</v>
      </c>
      <c r="H25" s="15">
        <v>87</v>
      </c>
      <c r="I25" s="32">
        <f t="shared" si="1"/>
        <v>2127</v>
      </c>
    </row>
    <row r="26" spans="1:9" x14ac:dyDescent="0.25">
      <c r="A26" s="6" t="s">
        <v>44</v>
      </c>
      <c r="B26" s="11">
        <v>8601</v>
      </c>
      <c r="C26" s="11">
        <v>470</v>
      </c>
      <c r="D26" s="7">
        <f t="shared" si="0"/>
        <v>9071</v>
      </c>
      <c r="E26" s="26"/>
      <c r="F26" s="9" t="s">
        <v>45</v>
      </c>
      <c r="G26" s="7">
        <v>2210</v>
      </c>
      <c r="H26" s="11">
        <v>124</v>
      </c>
      <c r="I26" s="28">
        <f t="shared" si="1"/>
        <v>2334</v>
      </c>
    </row>
    <row r="27" spans="1:9" x14ac:dyDescent="0.25">
      <c r="A27" s="10" t="s">
        <v>46</v>
      </c>
      <c r="B27" s="11">
        <v>14899</v>
      </c>
      <c r="C27" s="11">
        <v>766</v>
      </c>
      <c r="D27" s="11">
        <f t="shared" si="0"/>
        <v>15665</v>
      </c>
      <c r="E27" s="29"/>
      <c r="F27" s="13" t="s">
        <v>47</v>
      </c>
      <c r="G27" s="11">
        <v>7028</v>
      </c>
      <c r="H27" s="11">
        <v>332</v>
      </c>
      <c r="I27" s="30">
        <f t="shared" si="1"/>
        <v>7360</v>
      </c>
    </row>
    <row r="28" spans="1:9" x14ac:dyDescent="0.25">
      <c r="A28" s="10" t="s">
        <v>48</v>
      </c>
      <c r="B28" s="11">
        <v>5690</v>
      </c>
      <c r="C28" s="11">
        <v>263</v>
      </c>
      <c r="D28" s="11">
        <f t="shared" si="0"/>
        <v>5953</v>
      </c>
      <c r="E28" s="29"/>
      <c r="F28" s="13" t="s">
        <v>49</v>
      </c>
      <c r="G28" s="11">
        <v>5686</v>
      </c>
      <c r="H28" s="11">
        <v>331</v>
      </c>
      <c r="I28" s="30">
        <f t="shared" si="1"/>
        <v>6017</v>
      </c>
    </row>
    <row r="29" spans="1:9" x14ac:dyDescent="0.25">
      <c r="A29" s="10" t="s">
        <v>50</v>
      </c>
      <c r="B29" s="11">
        <v>17619</v>
      </c>
      <c r="C29" s="11">
        <v>1079</v>
      </c>
      <c r="D29" s="11">
        <f t="shared" si="0"/>
        <v>18698</v>
      </c>
      <c r="E29" s="29"/>
      <c r="F29" s="13" t="s">
        <v>51</v>
      </c>
      <c r="G29" s="11">
        <v>25813</v>
      </c>
      <c r="H29" s="11">
        <v>1422</v>
      </c>
      <c r="I29" s="30">
        <f t="shared" si="1"/>
        <v>27235</v>
      </c>
    </row>
    <row r="30" spans="1:9" x14ac:dyDescent="0.25">
      <c r="A30" s="14" t="s">
        <v>52</v>
      </c>
      <c r="B30" s="11">
        <v>1508</v>
      </c>
      <c r="C30" s="11">
        <v>77</v>
      </c>
      <c r="D30" s="15">
        <f t="shared" si="0"/>
        <v>1585</v>
      </c>
      <c r="E30" s="31"/>
      <c r="F30" s="17" t="s">
        <v>53</v>
      </c>
      <c r="G30" s="15">
        <v>4101</v>
      </c>
      <c r="H30" s="15">
        <v>212</v>
      </c>
      <c r="I30" s="32">
        <f t="shared" si="1"/>
        <v>4313</v>
      </c>
    </row>
    <row r="31" spans="1:9" x14ac:dyDescent="0.25">
      <c r="A31" s="6" t="s">
        <v>54</v>
      </c>
      <c r="B31" s="7">
        <v>4276</v>
      </c>
      <c r="C31" s="7">
        <v>226</v>
      </c>
      <c r="D31" s="7">
        <f t="shared" si="0"/>
        <v>4502</v>
      </c>
      <c r="E31" s="26"/>
      <c r="F31" s="9" t="s">
        <v>55</v>
      </c>
      <c r="G31" s="27">
        <v>8227</v>
      </c>
      <c r="H31" s="11">
        <v>399</v>
      </c>
      <c r="I31" s="28">
        <f t="shared" si="1"/>
        <v>8626</v>
      </c>
    </row>
    <row r="32" spans="1:9" x14ac:dyDescent="0.25">
      <c r="A32" s="10" t="s">
        <v>56</v>
      </c>
      <c r="B32" s="11">
        <v>26879</v>
      </c>
      <c r="C32" s="11">
        <v>1238</v>
      </c>
      <c r="D32" s="11">
        <f t="shared" si="0"/>
        <v>28117</v>
      </c>
      <c r="E32" s="29"/>
      <c r="F32" s="13" t="s">
        <v>57</v>
      </c>
      <c r="G32" s="27">
        <v>6199</v>
      </c>
      <c r="H32" s="11">
        <v>271</v>
      </c>
      <c r="I32" s="30">
        <f t="shared" si="1"/>
        <v>6470</v>
      </c>
    </row>
    <row r="33" spans="1:9" x14ac:dyDescent="0.25">
      <c r="A33" s="10" t="s">
        <v>58</v>
      </c>
      <c r="B33" s="11">
        <v>399172</v>
      </c>
      <c r="C33" s="11">
        <v>18097</v>
      </c>
      <c r="D33" s="11">
        <f t="shared" si="0"/>
        <v>417269</v>
      </c>
      <c r="E33" s="29"/>
      <c r="F33" s="13" t="s">
        <v>59</v>
      </c>
      <c r="G33" s="27">
        <v>1141</v>
      </c>
      <c r="H33" s="11">
        <v>67</v>
      </c>
      <c r="I33" s="30">
        <f t="shared" si="1"/>
        <v>1208</v>
      </c>
    </row>
    <row r="34" spans="1:9" x14ac:dyDescent="0.25">
      <c r="A34" s="10" t="s">
        <v>60</v>
      </c>
      <c r="B34" s="11">
        <v>1408</v>
      </c>
      <c r="C34" s="11">
        <v>67</v>
      </c>
      <c r="D34" s="11">
        <f t="shared" si="0"/>
        <v>1475</v>
      </c>
      <c r="E34" s="29"/>
      <c r="F34" s="13" t="s">
        <v>61</v>
      </c>
      <c r="G34" s="27">
        <v>9306</v>
      </c>
      <c r="H34" s="11">
        <v>525</v>
      </c>
      <c r="I34" s="30">
        <f t="shared" si="1"/>
        <v>9831</v>
      </c>
    </row>
    <row r="35" spans="1:9" x14ac:dyDescent="0.25">
      <c r="A35" s="14" t="s">
        <v>62</v>
      </c>
      <c r="B35" s="15">
        <v>4497</v>
      </c>
      <c r="C35" s="15">
        <v>219</v>
      </c>
      <c r="D35" s="15">
        <f t="shared" si="0"/>
        <v>4716</v>
      </c>
      <c r="E35" s="31"/>
      <c r="F35" s="17" t="s">
        <v>63</v>
      </c>
      <c r="G35" s="27">
        <v>136047</v>
      </c>
      <c r="H35" s="15">
        <v>7525</v>
      </c>
      <c r="I35" s="32">
        <f t="shared" si="1"/>
        <v>143572</v>
      </c>
    </row>
    <row r="36" spans="1:9" x14ac:dyDescent="0.25">
      <c r="A36" s="6" t="s">
        <v>64</v>
      </c>
      <c r="B36" s="11">
        <v>2396</v>
      </c>
      <c r="C36" s="11">
        <v>111</v>
      </c>
      <c r="D36" s="7">
        <f t="shared" si="0"/>
        <v>2507</v>
      </c>
      <c r="E36" s="26"/>
      <c r="F36" s="9" t="s">
        <v>65</v>
      </c>
      <c r="G36" s="7">
        <v>16964</v>
      </c>
      <c r="H36" s="11">
        <v>963</v>
      </c>
      <c r="I36" s="28">
        <f t="shared" si="1"/>
        <v>17927</v>
      </c>
    </row>
    <row r="37" spans="1:9" x14ac:dyDescent="0.25">
      <c r="A37" s="10" t="s">
        <v>66</v>
      </c>
      <c r="B37" s="11">
        <v>2007</v>
      </c>
      <c r="C37" s="11">
        <v>82</v>
      </c>
      <c r="D37" s="11">
        <f t="shared" si="0"/>
        <v>2089</v>
      </c>
      <c r="E37" s="29"/>
      <c r="F37" s="13" t="s">
        <v>67</v>
      </c>
      <c r="G37" s="11">
        <v>27296</v>
      </c>
      <c r="H37" s="11">
        <v>1321</v>
      </c>
      <c r="I37" s="30">
        <f t="shared" si="1"/>
        <v>28617</v>
      </c>
    </row>
    <row r="38" spans="1:9" x14ac:dyDescent="0.25">
      <c r="A38" s="10" t="s">
        <v>68</v>
      </c>
      <c r="B38" s="11">
        <v>3722</v>
      </c>
      <c r="C38" s="11">
        <v>190</v>
      </c>
      <c r="D38" s="11">
        <f t="shared" si="0"/>
        <v>3912</v>
      </c>
      <c r="E38" s="29"/>
      <c r="F38" s="13" t="s">
        <v>69</v>
      </c>
      <c r="G38" s="11">
        <v>12675</v>
      </c>
      <c r="H38" s="11">
        <v>744</v>
      </c>
      <c r="I38" s="30">
        <f t="shared" si="1"/>
        <v>13419</v>
      </c>
    </row>
    <row r="39" spans="1:9" x14ac:dyDescent="0.25">
      <c r="A39" s="10" t="s">
        <v>70</v>
      </c>
      <c r="B39" s="11">
        <v>16638</v>
      </c>
      <c r="C39" s="11">
        <v>749</v>
      </c>
      <c r="D39" s="11">
        <f t="shared" si="0"/>
        <v>17387</v>
      </c>
      <c r="E39" s="29"/>
      <c r="F39" s="13" t="s">
        <v>71</v>
      </c>
      <c r="G39" s="11">
        <v>3810</v>
      </c>
      <c r="H39" s="11">
        <v>162</v>
      </c>
      <c r="I39" s="30">
        <f t="shared" si="1"/>
        <v>3972</v>
      </c>
    </row>
    <row r="40" spans="1:9" x14ac:dyDescent="0.25">
      <c r="A40" s="14" t="s">
        <v>72</v>
      </c>
      <c r="B40" s="11">
        <v>1587</v>
      </c>
      <c r="C40" s="11">
        <v>73</v>
      </c>
      <c r="D40" s="15">
        <f t="shared" si="0"/>
        <v>1660</v>
      </c>
      <c r="E40" s="31"/>
      <c r="F40" s="17" t="s">
        <v>73</v>
      </c>
      <c r="G40" s="15">
        <v>2344</v>
      </c>
      <c r="H40" s="15">
        <v>120</v>
      </c>
      <c r="I40" s="32">
        <f t="shared" si="1"/>
        <v>2464</v>
      </c>
    </row>
    <row r="41" spans="1:9" x14ac:dyDescent="0.25">
      <c r="A41" s="10" t="s">
        <v>74</v>
      </c>
      <c r="B41" s="7">
        <v>1491</v>
      </c>
      <c r="C41" s="7">
        <v>85</v>
      </c>
      <c r="D41" s="11">
        <f t="shared" si="0"/>
        <v>1576</v>
      </c>
      <c r="E41" s="29"/>
      <c r="F41" s="13" t="s">
        <v>75</v>
      </c>
      <c r="G41" s="27">
        <v>949</v>
      </c>
      <c r="H41" s="11">
        <v>47</v>
      </c>
      <c r="I41" s="30">
        <f t="shared" si="1"/>
        <v>996</v>
      </c>
    </row>
    <row r="42" spans="1:9" x14ac:dyDescent="0.25">
      <c r="A42" s="10" t="s">
        <v>76</v>
      </c>
      <c r="B42" s="11">
        <v>1545</v>
      </c>
      <c r="C42" s="11">
        <v>67</v>
      </c>
      <c r="D42" s="11">
        <f t="shared" si="0"/>
        <v>1612</v>
      </c>
      <c r="E42" s="29"/>
      <c r="F42" s="13" t="s">
        <v>77</v>
      </c>
      <c r="G42" s="27">
        <v>4430</v>
      </c>
      <c r="H42" s="11">
        <v>249</v>
      </c>
      <c r="I42" s="30">
        <f t="shared" si="1"/>
        <v>4679</v>
      </c>
    </row>
    <row r="43" spans="1:9" x14ac:dyDescent="0.25">
      <c r="A43" s="10" t="s">
        <v>78</v>
      </c>
      <c r="B43" s="11">
        <v>511</v>
      </c>
      <c r="C43" s="11">
        <v>27</v>
      </c>
      <c r="D43" s="11">
        <f t="shared" si="0"/>
        <v>538</v>
      </c>
      <c r="E43" s="29"/>
      <c r="F43" s="13" t="s">
        <v>79</v>
      </c>
      <c r="G43" s="27">
        <v>4015</v>
      </c>
      <c r="H43" s="11">
        <v>201</v>
      </c>
      <c r="I43" s="30">
        <f t="shared" si="1"/>
        <v>4216</v>
      </c>
    </row>
    <row r="44" spans="1:9" x14ac:dyDescent="0.25">
      <c r="A44" s="10" t="s">
        <v>80</v>
      </c>
      <c r="B44" s="11">
        <v>1764</v>
      </c>
      <c r="C44" s="11">
        <v>104</v>
      </c>
      <c r="D44" s="11">
        <f t="shared" si="0"/>
        <v>1868</v>
      </c>
      <c r="E44" s="29"/>
      <c r="F44" s="13" t="s">
        <v>81</v>
      </c>
      <c r="G44" s="27">
        <v>550</v>
      </c>
      <c r="H44" s="11">
        <v>17</v>
      </c>
      <c r="I44" s="30">
        <f t="shared" si="1"/>
        <v>567</v>
      </c>
    </row>
    <row r="45" spans="1:9" x14ac:dyDescent="0.25">
      <c r="A45" s="10" t="s">
        <v>82</v>
      </c>
      <c r="B45" s="15">
        <v>43955</v>
      </c>
      <c r="C45" s="15">
        <v>2408</v>
      </c>
      <c r="D45" s="11">
        <f t="shared" si="0"/>
        <v>46363</v>
      </c>
      <c r="E45" s="29"/>
      <c r="F45" s="13" t="s">
        <v>83</v>
      </c>
      <c r="G45" s="27">
        <v>4037</v>
      </c>
      <c r="H45" s="15">
        <v>114</v>
      </c>
      <c r="I45" s="30">
        <f t="shared" si="1"/>
        <v>4151</v>
      </c>
    </row>
    <row r="46" spans="1:9" x14ac:dyDescent="0.25">
      <c r="A46" s="6" t="s">
        <v>84</v>
      </c>
      <c r="B46" s="11">
        <v>7507</v>
      </c>
      <c r="C46" s="11">
        <v>419</v>
      </c>
      <c r="D46" s="7">
        <f t="shared" si="0"/>
        <v>7926</v>
      </c>
      <c r="E46" s="26"/>
      <c r="F46" s="9" t="s">
        <v>85</v>
      </c>
      <c r="G46" s="7">
        <v>3286</v>
      </c>
      <c r="H46" s="11">
        <v>171</v>
      </c>
      <c r="I46" s="28">
        <f t="shared" si="1"/>
        <v>3457</v>
      </c>
    </row>
    <row r="47" spans="1:9" x14ac:dyDescent="0.25">
      <c r="A47" s="10" t="s">
        <v>86</v>
      </c>
      <c r="B47" s="11">
        <v>2633</v>
      </c>
      <c r="C47" s="11">
        <v>118</v>
      </c>
      <c r="D47" s="11">
        <f t="shared" si="0"/>
        <v>2751</v>
      </c>
      <c r="E47" s="29"/>
      <c r="F47" s="13" t="s">
        <v>87</v>
      </c>
      <c r="G47" s="11">
        <v>16413</v>
      </c>
      <c r="H47" s="11">
        <v>835</v>
      </c>
      <c r="I47" s="30">
        <f t="shared" si="1"/>
        <v>17248</v>
      </c>
    </row>
    <row r="48" spans="1:9" x14ac:dyDescent="0.25">
      <c r="A48" s="10" t="s">
        <v>88</v>
      </c>
      <c r="B48" s="11">
        <v>702</v>
      </c>
      <c r="C48" s="11">
        <v>32</v>
      </c>
      <c r="D48" s="11">
        <f t="shared" si="0"/>
        <v>734</v>
      </c>
      <c r="E48" s="29"/>
      <c r="F48" s="13" t="s">
        <v>89</v>
      </c>
      <c r="G48" s="11">
        <v>5997</v>
      </c>
      <c r="H48" s="11">
        <v>318</v>
      </c>
      <c r="I48" s="30">
        <f t="shared" si="1"/>
        <v>6315</v>
      </c>
    </row>
    <row r="49" spans="1:9" x14ac:dyDescent="0.25">
      <c r="A49" s="14" t="s">
        <v>90</v>
      </c>
      <c r="B49" s="15">
        <v>2190</v>
      </c>
      <c r="C49" s="15">
        <v>105</v>
      </c>
      <c r="D49" s="15">
        <f t="shared" si="0"/>
        <v>2295</v>
      </c>
      <c r="E49" s="31"/>
      <c r="F49" s="17" t="s">
        <v>91</v>
      </c>
      <c r="G49" s="15">
        <v>2688</v>
      </c>
      <c r="H49" s="15">
        <v>105</v>
      </c>
      <c r="I49" s="32">
        <f t="shared" si="1"/>
        <v>2793</v>
      </c>
    </row>
    <row r="50" spans="1:9" x14ac:dyDescent="0.25">
      <c r="A50" s="10" t="s">
        <v>92</v>
      </c>
      <c r="B50" s="11">
        <v>7969</v>
      </c>
      <c r="C50" s="11">
        <v>414</v>
      </c>
      <c r="D50" s="11">
        <f t="shared" si="0"/>
        <v>8383</v>
      </c>
      <c r="E50" s="29"/>
      <c r="F50" s="13" t="s">
        <v>93</v>
      </c>
      <c r="G50" s="27">
        <v>658</v>
      </c>
      <c r="H50" s="11">
        <v>26</v>
      </c>
      <c r="I50" s="30">
        <f t="shared" si="1"/>
        <v>684</v>
      </c>
    </row>
    <row r="51" spans="1:9" x14ac:dyDescent="0.25">
      <c r="A51" s="10" t="s">
        <v>94</v>
      </c>
      <c r="B51" s="11">
        <v>602</v>
      </c>
      <c r="C51" s="11">
        <v>27</v>
      </c>
      <c r="D51" s="11">
        <f t="shared" si="0"/>
        <v>629</v>
      </c>
      <c r="E51" s="29"/>
      <c r="F51" s="13" t="s">
        <v>95</v>
      </c>
      <c r="G51" s="27">
        <v>10546</v>
      </c>
      <c r="H51" s="15">
        <v>511</v>
      </c>
      <c r="I51" s="30">
        <f t="shared" si="1"/>
        <v>11057</v>
      </c>
    </row>
    <row r="52" spans="1:9" x14ac:dyDescent="0.25">
      <c r="A52" s="14" t="s">
        <v>96</v>
      </c>
      <c r="B52" s="15">
        <v>5087</v>
      </c>
      <c r="C52" s="15">
        <v>302</v>
      </c>
      <c r="D52" s="15">
        <f t="shared" si="0"/>
        <v>5389</v>
      </c>
      <c r="E52" s="31"/>
      <c r="F52" s="18" t="s">
        <v>3</v>
      </c>
      <c r="G52" s="33">
        <f>SUM(G6:G51, B6:B52)</f>
        <v>1405215</v>
      </c>
      <c r="H52" s="33">
        <f>SUM(H6:H51, C6:C52)</f>
        <v>69709</v>
      </c>
      <c r="I52" s="19">
        <f>SUM(I6:I51, D6:D52)</f>
        <v>1474924</v>
      </c>
    </row>
    <row r="53" spans="1:9" ht="15.75" x14ac:dyDescent="0.25">
      <c r="A53" s="20" t="s">
        <v>97</v>
      </c>
      <c r="B53" s="23"/>
      <c r="C53" s="23"/>
      <c r="D53" s="34"/>
      <c r="E53" s="34"/>
      <c r="F53" s="35"/>
      <c r="G53" s="23"/>
      <c r="H53" s="23"/>
      <c r="I53" s="23"/>
    </row>
  </sheetData>
  <mergeCells count="2">
    <mergeCell ref="A2:I2"/>
    <mergeCell ref="A3:I3"/>
  </mergeCells>
  <printOptions horizontalCentered="1"/>
  <pageMargins left="0.75" right="0.75" top="0.54" bottom="0.5600000000000000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 Drivers by County</vt:lpstr>
      <vt:lpstr>2020 Driver &amp; Permits by County</vt:lpstr>
      <vt:lpstr>'2020 Driver &amp; Permits by County'!Print_Area</vt:lpstr>
      <vt:lpstr>'2020 Drivers by County'!Print_Area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Betty</dc:creator>
  <cp:lastModifiedBy>Betty Johnsopn</cp:lastModifiedBy>
  <cp:lastPrinted>2020-03-16T23:30:25Z</cp:lastPrinted>
  <dcterms:created xsi:type="dcterms:W3CDTF">2020-03-16T21:50:20Z</dcterms:created>
  <dcterms:modified xsi:type="dcterms:W3CDTF">2022-02-17T21:28:52Z</dcterms:modified>
</cp:coreProperties>
</file>